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definedNames>
    <definedName name="_xlnm.Print_Area" localSheetId="0">'Sheet 1'!$A$1:$L$49</definedName>
  </definedNames>
  <calcPr calcId="162913"/>
</workbook>
</file>

<file path=xl/calcChain.xml><?xml version="1.0" encoding="utf-8"?>
<calcChain xmlns="http://schemas.openxmlformats.org/spreadsheetml/2006/main">
  <c r="I7" i="1" l="1"/>
  <c r="H7" i="1"/>
  <c r="I12" i="1"/>
  <c r="H12" i="1"/>
  <c r="I13" i="1"/>
  <c r="H13" i="1"/>
  <c r="I40" i="1" l="1"/>
  <c r="I38" i="1"/>
  <c r="H40" i="1"/>
  <c r="H38" i="1"/>
  <c r="I34" i="1"/>
  <c r="I32" i="1"/>
  <c r="H34" i="1"/>
  <c r="H32" i="1"/>
  <c r="I35" i="1"/>
  <c r="I41" i="1"/>
  <c r="H41" i="1"/>
  <c r="H35" i="1"/>
  <c r="B7" i="1"/>
  <c r="C38" i="1"/>
  <c r="C37" i="1"/>
  <c r="C32" i="1"/>
  <c r="B38" i="1"/>
  <c r="B37" i="1"/>
  <c r="B32"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D26" i="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<sst xmlns="http://schemas.openxmlformats.org/spreadsheetml/2006/main" count="131" uniqueCount="95">
  <si>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</si>
  <si>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</si>
  <si>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</si>
  <si>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</si>
  <si>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</si>
  <si>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</si>
  <si>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</si>
  <si>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</si>
  <si>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</si>
  <si>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</si>
  <si>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</si>
  <si>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</si>
  <si>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</si>
  <si>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</si>
  <si>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</si>
  <si>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</si>
  <si>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</si>
  <si>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</si>
  <si>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</si>
  <si>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</si>
  <si>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</si>
  <si>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</si>
  <si>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</si>
  <si>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</si>
  <si>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</si>
  <si>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</si>
  <si>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</si>
  <si>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</si>
  <si>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</si>
  <si>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</si>
  <si>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</si>
  <si>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</si>
  <si>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</si>
  <si>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</si>
  <si>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</si>
  <si>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</si>
  <si>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</si>
  <si>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</si>
  <si>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</si>
  <si>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</si>
  <si>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</si>
  <si>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</si>
  <si>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</si>
  <si>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</si>
  <si>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</si>
  <si>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</si>
  <si>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</si>
  <si>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</si>
  <si>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</si>
  <si>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</si>
  <si>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</si>
  <si>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</si>
  <si>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</si>
  <si>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</si>
  <si>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</si>
  <si>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</si>
  <si>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</si>
  <si>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</si>
  <si>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</si>
  <si>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</si>
  <si>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</si>
  <si>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</si>
  <si>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</si>
  <si>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</si>
  <si>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</si>
  <si>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</si>
  <si>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</si>
  <si>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</si>
  <si>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</si>
  <si>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</si>
  <si>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</si>
  <si>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</si>
  <si>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</si>
  <si>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</si>
  <si>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Office of Institutional Research and Decision Support 8/13/2018</t>
  </si>
  <si>
    <t>8/14/2017</t>
  </si>
  <si>
    <t>8/13/2018</t>
  </si>
  <si>
    <t xml:space="preserve">+1 ug; -14 grad/prof; +0 non-degree </t>
  </si>
  <si>
    <t>+2 ug; -6 grad; +5 non-degree</t>
  </si>
  <si>
    <t>-58 ug; +16 grad; +3 non-degree</t>
  </si>
  <si>
    <t>+22 ug; +1 grad; -2 non-degree</t>
  </si>
  <si>
    <t>+19 ug; +49 grad; +1 non-degree</t>
  </si>
  <si>
    <t>-141 ug; -23 grad; -7 non-degree</t>
  </si>
  <si>
    <t>-13 grad/prof</t>
  </si>
  <si>
    <t>+19 ug; +45 grad/prof; +5 non-degree</t>
  </si>
  <si>
    <t>+1 ug; +18 grad</t>
  </si>
  <si>
    <t>-61 ug; +1 grad</t>
  </si>
  <si>
    <t>+45 ug; +54 grad/prof</t>
  </si>
  <si>
    <t>+25 ug; -9 grad; +14 non-degree</t>
  </si>
  <si>
    <t>+24 ug; +60 grad; +2 non-degree</t>
  </si>
  <si>
    <t>-6 non-degree</t>
  </si>
  <si>
    <t>-340 ug; -20 hs; -81 non-degree</t>
  </si>
  <si>
    <t>-59 ug; +51 grad/prof</t>
  </si>
  <si>
    <t>-163 ug; -11 grad; +13 non-degree</t>
  </si>
  <si>
    <t>-41 ug; -5 grad/prof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</si>
</sst>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top style="thin">
        <color indexed="64"/>
      </top>
      <bottom/>
      <diagonal/>
    </border>
  </borders>
  <cellStyleXfs count="3">
    <xf numFmtId="0" fontId="0" fillId="0" borderId="0"/>
    <xf numFmtId="0" fontId="10" fillId="0" borderId="0"/>
    <xf numFmtId="0" fontId="11" fillId="0" borderId="0"/>
  </cellStyleXfs>
  <cellXfs count="210">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0" fontId="0" fillId="0" borderId="38"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0" fontId="0" fillId="0" borderId="40" xfId="0" applyBorder="1"/>
    <xf numFmtId="3" fontId="30" fillId="2" borderId="9" xfId="0"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49" fontId="0" fillId="0" borderId="43"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readingOrder="1"/>
    </xf>
    <xf numFmtId="1" fontId="17" fillId="3" borderId="44"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14" xfId="0" applyNumberFormat="1" applyFont="1" applyFill="1" applyBorder="1" applyAlignment="1">
      <alignment horizontal="center" vertical="center" wrapText="1"/>
    </xf>
    <xf numFmtId="164" fontId="26" fillId="2" borderId="15" xfId="0" applyNumberFormat="1" applyFont="1" applyFill="1" applyBorder="1" applyAlignment="1">
      <alignment horizontal="center" vertical="center" wrapText="1"/>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6" fillId="3" borderId="9" xfId="0" applyNumberFormat="1" applyFont="1" applyFill="1" applyBorder="1" applyAlignment="1">
      <alignment horizontal="center" wrapText="1"/>
    </xf>
    <xf numFmtId="164" fontId="26" fillId="3" borderId="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3" fontId="26" fillId="5" borderId="10" xfId="0" applyNumberFormat="1" applyFont="1" applyFill="1" applyBorder="1" applyAlignment="1">
      <alignment horizontal="center" wrapText="1"/>
    </xf>
    <xf numFmtId="164" fontId="26" fillId="5" borderId="2" xfId="0" applyNumberFormat="1" applyFont="1" applyFill="1" applyBorder="1" applyAlignment="1">
      <alignment horizontal="center" wrapText="1"/>
    </xf>
    <xf numFmtId="0" fontId="4" fillId="0" borderId="45"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xf numFmtId="49" fontId="4" fillId="0" borderId="42"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3" fontId="26" fillId="5" borderId="29" xfId="0" applyNumberFormat="1" applyFont="1" applyFill="1" applyBorder="1" applyAlignment="1">
      <alignment horizontal="center" vertical="center" wrapText="1"/>
    </xf>
    <xf numFmtId="164" fontId="26" fillId="5" borderId="30" xfId="0" applyNumberFormat="1" applyFont="1" applyFill="1" applyBorder="1" applyAlignment="1">
      <alignment horizontal="center" vertical="center" wrapText="1"/>
    </xf>
    <xf numFmtId="0" fontId="6" fillId="0" borderId="46" xfId="0" applyFont="1" applyBorder="1" applyAlignment="1">
      <alignment horizontal="right" vertical="center" wrapText="1"/>
    </xf>
    <xf numFmtId="0" fontId="6" fillId="0" borderId="26" xfId="0" applyFont="1" applyBorder="1" applyAlignment="1">
      <alignment horizontal="right" vertical="center" wrapText="1"/>
    </xf>
    <xf numFmtId="49" fontId="20" fillId="0" borderId="0" xfId="0" applyNumberFormat="1" applyFont="1" applyBorder="1" applyAlignment="1">
      <alignment horizontal="right"/>
    </xf>
    <xf numFmtId="0" fontId="17" fillId="3" borderId="40" xfId="0" applyFont="1" applyFill="1" applyBorder="1"/>
    <xf numFmtId="164" fontId="14" fillId="0" borderId="10" xfId="0" applyNumberFormat="1" applyFont="1" applyBorder="1" applyAlignment="1">
      <alignment horizontal="center"/>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43" sqref="L43:L45"/>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52</v>
      </c>
      <c r="B1" s="164" t="s">
        <v>33</v>
      </c>
      <c r="C1" s="165"/>
      <c r="D1" s="165"/>
      <c r="E1" s="6"/>
      <c r="F1" s="14"/>
      <c r="G1" s="179">
        <v>43325</v>
      </c>
      <c r="H1" s="180"/>
      <c r="I1" s="180"/>
      <c r="J1" s="180"/>
      <c r="K1" s="180"/>
      <c r="L1" s="180"/>
    </row>
    <row r="2" spans="1:12" s="3" customFormat="1" ht="16.5" customHeight="1" thickBot="1" x14ac:dyDescent="0.3">
      <c r="A2" s="166" t="s">
        <v>4</v>
      </c>
      <c r="B2" s="167"/>
      <c r="C2" s="167"/>
      <c r="D2" s="63"/>
      <c r="E2" s="63"/>
      <c r="F2" s="15"/>
      <c r="G2" s="168" t="s">
        <v>5</v>
      </c>
      <c r="H2" s="167"/>
      <c r="I2" s="167"/>
      <c r="J2" s="167"/>
      <c r="K2" s="74"/>
      <c r="L2" s="75"/>
    </row>
    <row r="3" spans="1:12" s="1" customFormat="1" ht="15.75" thickBot="1" x14ac:dyDescent="0.3">
      <c r="A3" s="57" t="s">
        <v>2</v>
      </c>
      <c r="B3" s="58" t="s">
        <v>75</v>
      </c>
      <c r="C3" s="58" t="s">
        <v>76</v>
      </c>
      <c r="D3" s="62" t="s">
        <v>0</v>
      </c>
      <c r="E3" s="60" t="s">
        <v>1</v>
      </c>
      <c r="F3" s="50"/>
      <c r="G3" s="57" t="s">
        <v>2</v>
      </c>
      <c r="H3" s="58" t="s">
        <v>75</v>
      </c>
      <c r="I3" s="58" t="s">
        <v>76</v>
      </c>
      <c r="J3" s="59" t="s">
        <v>0</v>
      </c>
      <c r="K3" s="60" t="s">
        <v>1</v>
      </c>
      <c r="L3" s="22" t="s">
        <v>37</v>
      </c>
    </row>
    <row r="4" spans="1:12" ht="15" x14ac:dyDescent="0.25">
      <c r="A4" s="61" t="s">
        <v>20</v>
      </c>
      <c r="B4" s="64">
        <v>11255</v>
      </c>
      <c r="C4" s="64">
        <v>11011</v>
      </c>
      <c r="D4" s="156">
        <f t="shared" ref="D4:D23" si="0">C4-B4</f>
        <v>-244</v>
      </c>
      <c r="E4" s="82">
        <f t="shared" ref="E4:E21" si="1">D4/B4</f>
        <v>-2.167925366503776E-2</v>
      </c>
      <c r="F4" s="23"/>
      <c r="G4" s="56" t="s">
        <v>20</v>
      </c>
      <c r="H4" s="55">
        <v>650</v>
      </c>
      <c r="I4" s="55">
        <v>637</v>
      </c>
      <c r="J4" s="158">
        <f>I4-H4</f>
        <v>-13</v>
      </c>
      <c r="K4" s="159">
        <f>J4/H4</f>
        <v>-0.02</v>
      </c>
      <c r="L4" s="118" t="s">
        <v>77</v>
      </c>
    </row>
    <row r="5" spans="1:12" ht="15" x14ac:dyDescent="0.25">
      <c r="A5" s="24" t="s">
        <v>21</v>
      </c>
      <c r="B5" s="64">
        <v>8950</v>
      </c>
      <c r="C5" s="64">
        <v>8812</v>
      </c>
      <c r="D5" s="128">
        <f t="shared" si="0"/>
        <v>-138</v>
      </c>
      <c r="E5" s="83">
        <f t="shared" si="1"/>
        <v>-1.5418994413407822E-2</v>
      </c>
      <c r="F5" s="23"/>
      <c r="G5" s="18" t="s">
        <v>21</v>
      </c>
      <c r="H5" s="55">
        <v>940</v>
      </c>
      <c r="I5" s="55">
        <v>941</v>
      </c>
      <c r="J5" s="77">
        <f t="shared" ref="J5:J27" si="2">I5-H5</f>
        <v>1</v>
      </c>
      <c r="K5" s="80">
        <f t="shared" ref="K5:K27" si="3">J5/H5</f>
        <v>1.0638297872340426E-3</v>
      </c>
      <c r="L5" s="118" t="s">
        <v>78</v>
      </c>
    </row>
    <row r="6" spans="1:12" ht="15" x14ac:dyDescent="0.25">
      <c r="A6" s="24" t="s">
        <v>25</v>
      </c>
      <c r="B6" s="64">
        <v>31962</v>
      </c>
      <c r="C6" s="64">
        <v>31115</v>
      </c>
      <c r="D6" s="128">
        <f t="shared" si="0"/>
        <v>-847</v>
      </c>
      <c r="E6" s="83">
        <f t="shared" si="1"/>
        <v>-2.6500219010074464E-2</v>
      </c>
      <c r="F6" s="23"/>
      <c r="G6" s="18" t="s">
        <v>25</v>
      </c>
      <c r="H6" s="55">
        <v>3065</v>
      </c>
      <c r="I6" s="55">
        <v>3026</v>
      </c>
      <c r="J6" s="76">
        <f t="shared" si="2"/>
        <v>-39</v>
      </c>
      <c r="K6" s="79">
        <f t="shared" si="3"/>
        <v>-1.2724306688417618E-2</v>
      </c>
      <c r="L6" s="119" t="s">
        <v>79</v>
      </c>
    </row>
    <row r="7" spans="1:12" ht="15.75" customHeight="1" x14ac:dyDescent="0.25">
      <c r="A7" s="24" t="s">
        <v>50</v>
      </c>
      <c r="B7" s="64">
        <f>7809+17671</f>
        <v>25480</v>
      </c>
      <c r="C7" s="64">
        <v>24441</v>
      </c>
      <c r="D7" s="128">
        <f t="shared" si="0"/>
        <v>-1039</v>
      </c>
      <c r="E7" s="83">
        <f t="shared" si="1"/>
        <v>-4.0777080062794346E-2</v>
      </c>
      <c r="F7" s="23"/>
      <c r="G7" s="24" t="s">
        <v>50</v>
      </c>
      <c r="H7" s="55">
        <f>742+952</f>
        <v>1694</v>
      </c>
      <c r="I7" s="55">
        <f>1444+157+47</f>
        <v>1648</v>
      </c>
      <c r="J7" s="152">
        <f t="shared" si="2"/>
        <v>-46</v>
      </c>
      <c r="K7" s="153">
        <f t="shared" si="3"/>
        <v>-2.7154663518299881E-2</v>
      </c>
      <c r="L7" s="119" t="s">
        <v>94</v>
      </c>
    </row>
    <row r="8" spans="1:12" ht="15" x14ac:dyDescent="0.25">
      <c r="A8" s="24" t="s">
        <v>36</v>
      </c>
      <c r="B8" s="64">
        <v>9773</v>
      </c>
      <c r="C8" s="64">
        <v>9901</v>
      </c>
      <c r="D8" s="78">
        <f t="shared" si="0"/>
        <v>128</v>
      </c>
      <c r="E8" s="81">
        <f t="shared" si="1"/>
        <v>1.3097308912309424E-2</v>
      </c>
      <c r="F8" s="23"/>
      <c r="G8" s="18" t="s">
        <v>36</v>
      </c>
      <c r="H8" s="55">
        <v>693</v>
      </c>
      <c r="I8" s="55">
        <v>714</v>
      </c>
      <c r="J8" s="77">
        <f t="shared" si="2"/>
        <v>21</v>
      </c>
      <c r="K8" s="80">
        <f t="shared" si="3"/>
        <v>3.0303030303030304E-2</v>
      </c>
      <c r="L8" s="119" t="s">
        <v>80</v>
      </c>
    </row>
    <row r="9" spans="1:12" ht="15" x14ac:dyDescent="0.25">
      <c r="A9" s="24" t="s">
        <v>48</v>
      </c>
      <c r="B9" s="64">
        <v>13273</v>
      </c>
      <c r="C9" s="64">
        <v>13107</v>
      </c>
      <c r="D9" s="128">
        <f t="shared" si="0"/>
        <v>-166</v>
      </c>
      <c r="E9" s="83">
        <f t="shared" si="1"/>
        <v>-1.2506592330294584E-2</v>
      </c>
      <c r="F9" s="23"/>
      <c r="G9" s="24" t="s">
        <v>48</v>
      </c>
      <c r="H9" s="55">
        <v>1238</v>
      </c>
      <c r="I9" s="55">
        <v>1307</v>
      </c>
      <c r="J9" s="77">
        <f t="shared" si="2"/>
        <v>69</v>
      </c>
      <c r="K9" s="80">
        <f t="shared" si="3"/>
        <v>5.5735056542810989E-2</v>
      </c>
      <c r="L9" s="119" t="s">
        <v>81</v>
      </c>
    </row>
    <row r="10" spans="1:12" ht="15" x14ac:dyDescent="0.25">
      <c r="A10" s="24" t="s">
        <v>43</v>
      </c>
      <c r="B10" s="64">
        <v>25818</v>
      </c>
      <c r="C10" s="64">
        <v>24434</v>
      </c>
      <c r="D10" s="128">
        <f t="shared" si="0"/>
        <v>-1384</v>
      </c>
      <c r="E10" s="83">
        <f t="shared" si="1"/>
        <v>-5.3606011309938806E-2</v>
      </c>
      <c r="F10" s="23"/>
      <c r="G10" s="18" t="s">
        <v>43</v>
      </c>
      <c r="H10" s="55">
        <v>1645</v>
      </c>
      <c r="I10" s="55">
        <v>1474</v>
      </c>
      <c r="J10" s="76">
        <f t="shared" si="2"/>
        <v>-171</v>
      </c>
      <c r="K10" s="79">
        <f t="shared" si="3"/>
        <v>-0.10395136778115502</v>
      </c>
      <c r="L10" s="119" t="s">
        <v>82</v>
      </c>
    </row>
    <row r="11" spans="1:12" ht="14.25" customHeight="1" x14ac:dyDescent="0.25">
      <c r="A11" s="24" t="s">
        <v>34</v>
      </c>
      <c r="B11" s="64">
        <v>11164</v>
      </c>
      <c r="C11" s="64">
        <v>11268</v>
      </c>
      <c r="D11" s="78">
        <f t="shared" si="0"/>
        <v>104</v>
      </c>
      <c r="E11" s="81">
        <f t="shared" si="1"/>
        <v>9.3156574704407018E-3</v>
      </c>
      <c r="F11" s="23"/>
      <c r="G11" s="18" t="s">
        <v>34</v>
      </c>
      <c r="H11" s="55">
        <v>878</v>
      </c>
      <c r="I11" s="55">
        <v>865</v>
      </c>
      <c r="J11" s="76">
        <f t="shared" si="2"/>
        <v>-13</v>
      </c>
      <c r="K11" s="79">
        <f t="shared" si="3"/>
        <v>-1.4806378132118452E-2</v>
      </c>
      <c r="L11" s="119" t="s">
        <v>83</v>
      </c>
    </row>
    <row r="12" spans="1:12" ht="15" x14ac:dyDescent="0.25">
      <c r="A12" s="24" t="s">
        <v>49</v>
      </c>
      <c r="B12" s="64">
        <v>54554</v>
      </c>
      <c r="C12" s="64">
        <v>50032</v>
      </c>
      <c r="D12" s="128">
        <f t="shared" si="0"/>
        <v>-4522</v>
      </c>
      <c r="E12" s="83">
        <f t="shared" si="1"/>
        <v>-8.2890347178941962E-2</v>
      </c>
      <c r="F12" s="23"/>
      <c r="G12" s="18" t="s">
        <v>49</v>
      </c>
      <c r="H12" s="55">
        <f>1938+36</f>
        <v>1974</v>
      </c>
      <c r="I12" s="55">
        <f>1773+40</f>
        <v>1813</v>
      </c>
      <c r="J12" s="152">
        <f t="shared" si="2"/>
        <v>-161</v>
      </c>
      <c r="K12" s="153">
        <f t="shared" si="3"/>
        <v>-8.1560283687943269E-2</v>
      </c>
      <c r="L12" s="119" t="s">
        <v>93</v>
      </c>
    </row>
    <row r="13" spans="1:12" ht="15" customHeight="1" x14ac:dyDescent="0.25">
      <c r="A13" s="24" t="s">
        <v>39</v>
      </c>
      <c r="B13" s="64">
        <v>31997</v>
      </c>
      <c r="C13" s="64">
        <v>31697</v>
      </c>
      <c r="D13" s="128">
        <f t="shared" si="0"/>
        <v>-300</v>
      </c>
      <c r="E13" s="83">
        <f t="shared" si="1"/>
        <v>-9.3758789886551862E-3</v>
      </c>
      <c r="F13" s="23"/>
      <c r="G13" s="18" t="s">
        <v>39</v>
      </c>
      <c r="H13" s="55">
        <f>1914+2+15+28+5+1</f>
        <v>1965</v>
      </c>
      <c r="I13" s="55">
        <f>1899+3+21+30+4</f>
        <v>1957</v>
      </c>
      <c r="J13" s="152">
        <f t="shared" si="2"/>
        <v>-8</v>
      </c>
      <c r="K13" s="153">
        <f t="shared" si="3"/>
        <v>-4.0712468193384223E-3</v>
      </c>
      <c r="L13" s="120" t="s">
        <v>92</v>
      </c>
    </row>
    <row r="14" spans="1:12" ht="14.25" customHeight="1" x14ac:dyDescent="0.25">
      <c r="A14" s="24" t="s">
        <v>22</v>
      </c>
      <c r="B14" s="64">
        <v>11401</v>
      </c>
      <c r="C14" s="64">
        <v>12133</v>
      </c>
      <c r="D14" s="78">
        <f t="shared" si="0"/>
        <v>732</v>
      </c>
      <c r="E14" s="81">
        <f t="shared" si="1"/>
        <v>6.4204894307516885E-2</v>
      </c>
      <c r="F14" s="23"/>
      <c r="G14" s="18" t="s">
        <v>22</v>
      </c>
      <c r="H14" s="55">
        <v>1152</v>
      </c>
      <c r="I14" s="55">
        <v>1220</v>
      </c>
      <c r="J14" s="77">
        <f t="shared" si="2"/>
        <v>68</v>
      </c>
      <c r="K14" s="80">
        <f t="shared" si="3"/>
        <v>5.9027777777777776E-2</v>
      </c>
      <c r="L14" s="120" t="s">
        <v>84</v>
      </c>
    </row>
    <row r="15" spans="1:12" ht="15" x14ac:dyDescent="0.25">
      <c r="A15" s="24" t="s">
        <v>41</v>
      </c>
      <c r="B15" s="64">
        <v>1491</v>
      </c>
      <c r="C15" s="64">
        <v>1385</v>
      </c>
      <c r="D15" s="128">
        <f t="shared" si="0"/>
        <v>-106</v>
      </c>
      <c r="E15" s="83">
        <f t="shared" si="1"/>
        <v>-7.1093226022803491E-2</v>
      </c>
      <c r="F15" s="23"/>
      <c r="G15" s="25" t="s">
        <v>41</v>
      </c>
      <c r="H15" s="55">
        <v>187</v>
      </c>
      <c r="I15" s="55">
        <v>206</v>
      </c>
      <c r="J15" s="77">
        <f t="shared" si="2"/>
        <v>19</v>
      </c>
      <c r="K15" s="80">
        <f t="shared" si="3"/>
        <v>0.10160427807486631</v>
      </c>
      <c r="L15" s="119" t="s">
        <v>85</v>
      </c>
    </row>
    <row r="16" spans="1:12" ht="16.5" customHeight="1" x14ac:dyDescent="0.25">
      <c r="A16" s="24" t="s">
        <v>3</v>
      </c>
      <c r="B16" s="64">
        <v>9634</v>
      </c>
      <c r="C16" s="64">
        <v>9415</v>
      </c>
      <c r="D16" s="128">
        <f t="shared" si="0"/>
        <v>-219</v>
      </c>
      <c r="E16" s="83">
        <f t="shared" si="1"/>
        <v>-2.2731990865684035E-2</v>
      </c>
      <c r="F16" s="23"/>
      <c r="G16" s="18" t="s">
        <v>3</v>
      </c>
      <c r="H16" s="55">
        <v>980</v>
      </c>
      <c r="I16" s="55">
        <v>920</v>
      </c>
      <c r="J16" s="76">
        <f t="shared" si="2"/>
        <v>-60</v>
      </c>
      <c r="K16" s="79">
        <f t="shared" si="3"/>
        <v>-6.1224489795918366E-2</v>
      </c>
      <c r="L16" s="119" t="s">
        <v>86</v>
      </c>
    </row>
    <row r="17" spans="1:12" ht="15" x14ac:dyDescent="0.25">
      <c r="A17" s="18" t="s">
        <v>38</v>
      </c>
      <c r="B17" s="64">
        <v>6863</v>
      </c>
      <c r="C17" s="64">
        <v>7488</v>
      </c>
      <c r="D17" s="78">
        <f t="shared" si="0"/>
        <v>625</v>
      </c>
      <c r="E17" s="81">
        <f t="shared" si="1"/>
        <v>9.1068046044004078E-2</v>
      </c>
      <c r="F17" s="23"/>
      <c r="G17" s="18" t="s">
        <v>38</v>
      </c>
      <c r="H17" s="55">
        <v>487</v>
      </c>
      <c r="I17" s="55">
        <v>586</v>
      </c>
      <c r="J17" s="77">
        <f t="shared" si="2"/>
        <v>99</v>
      </c>
      <c r="K17" s="80">
        <f t="shared" si="3"/>
        <v>0.20328542094455851</v>
      </c>
      <c r="L17" s="119" t="s">
        <v>87</v>
      </c>
    </row>
    <row r="18" spans="1:12" ht="15" x14ac:dyDescent="0.25">
      <c r="A18" s="24" t="s">
        <v>23</v>
      </c>
      <c r="B18" s="64">
        <v>74755</v>
      </c>
      <c r="C18" s="64">
        <v>76049</v>
      </c>
      <c r="D18" s="78">
        <f t="shared" si="0"/>
        <v>1294</v>
      </c>
      <c r="E18" s="81">
        <f t="shared" si="1"/>
        <v>1.7309878937863687E-2</v>
      </c>
      <c r="F18" s="23"/>
      <c r="G18" s="18" t="s">
        <v>23</v>
      </c>
      <c r="H18" s="55">
        <v>2893</v>
      </c>
      <c r="I18" s="55">
        <v>2923</v>
      </c>
      <c r="J18" s="77">
        <f t="shared" si="2"/>
        <v>30</v>
      </c>
      <c r="K18" s="80">
        <f t="shared" si="3"/>
        <v>1.0369858278603527E-2</v>
      </c>
      <c r="L18" s="119" t="s">
        <v>88</v>
      </c>
    </row>
    <row r="19" spans="1:12" ht="15.75" customHeight="1" x14ac:dyDescent="0.25">
      <c r="A19" s="24" t="s">
        <v>42</v>
      </c>
      <c r="B19" s="64">
        <v>9351</v>
      </c>
      <c r="C19" s="64">
        <v>9895</v>
      </c>
      <c r="D19" s="78">
        <f t="shared" si="0"/>
        <v>544</v>
      </c>
      <c r="E19" s="81">
        <f t="shared" si="1"/>
        <v>5.8175596192920544E-2</v>
      </c>
      <c r="F19" s="23"/>
      <c r="G19" s="18" t="s">
        <v>42</v>
      </c>
      <c r="H19" s="55">
        <v>895</v>
      </c>
      <c r="I19" s="55">
        <v>981</v>
      </c>
      <c r="J19" s="77">
        <f t="shared" si="2"/>
        <v>86</v>
      </c>
      <c r="K19" s="80">
        <f t="shared" si="3"/>
        <v>9.6089385474860331E-2</v>
      </c>
      <c r="L19" s="119" t="s">
        <v>89</v>
      </c>
    </row>
    <row r="20" spans="1:12" ht="15" x14ac:dyDescent="0.25">
      <c r="A20" s="24" t="s">
        <v>45</v>
      </c>
      <c r="B20" s="64">
        <v>3</v>
      </c>
      <c r="C20" s="64">
        <v>6</v>
      </c>
      <c r="D20" s="78">
        <f t="shared" si="0"/>
        <v>3</v>
      </c>
      <c r="E20" s="81">
        <f t="shared" si="1"/>
        <v>1</v>
      </c>
      <c r="F20" s="23"/>
      <c r="G20" s="18" t="s">
        <v>72</v>
      </c>
      <c r="H20" s="55">
        <v>155</v>
      </c>
      <c r="I20" s="55">
        <v>149</v>
      </c>
      <c r="J20" s="152">
        <f t="shared" si="2"/>
        <v>-6</v>
      </c>
      <c r="K20" s="153">
        <f t="shared" si="3"/>
        <v>-3.870967741935484E-2</v>
      </c>
      <c r="L20" s="119" t="s">
        <v>90</v>
      </c>
    </row>
    <row r="21" spans="1:12" ht="15" customHeight="1" x14ac:dyDescent="0.25">
      <c r="A21" s="24" t="s">
        <v>7</v>
      </c>
      <c r="B21" s="64">
        <v>99</v>
      </c>
      <c r="C21" s="64">
        <v>89</v>
      </c>
      <c r="D21" s="128">
        <f>C21-B21</f>
        <v>-10</v>
      </c>
      <c r="E21" s="83">
        <f t="shared" si="1"/>
        <v>-0.10101010101010101</v>
      </c>
      <c r="F21" s="23"/>
      <c r="G21" s="18" t="s">
        <v>24</v>
      </c>
      <c r="H21" s="55">
        <v>5542</v>
      </c>
      <c r="I21" s="55">
        <v>5101</v>
      </c>
      <c r="J21" s="128">
        <f t="shared" si="2"/>
        <v>-441</v>
      </c>
      <c r="K21" s="83">
        <f t="shared" si="3"/>
        <v>-7.9574160952724654E-2</v>
      </c>
      <c r="L21" s="121" t="s">
        <v>91</v>
      </c>
    </row>
    <row r="22" spans="1:12" ht="15" customHeight="1" x14ac:dyDescent="0.25">
      <c r="A22" s="38" t="s">
        <v>24</v>
      </c>
      <c r="B22" s="64">
        <v>2589</v>
      </c>
      <c r="C22" s="64">
        <v>2533</v>
      </c>
      <c r="D22" s="128">
        <f>C22-B22</f>
        <v>-56</v>
      </c>
      <c r="E22" s="83">
        <f t="shared" ref="E22" si="4">D22/B22</f>
        <v>-2.1629972962533797E-2</v>
      </c>
      <c r="F22" s="107"/>
      <c r="G22" s="127"/>
      <c r="H22" s="55"/>
      <c r="I22" s="55"/>
      <c r="J22" s="76"/>
      <c r="K22" s="79"/>
      <c r="L22" s="122"/>
    </row>
    <row r="23" spans="1:12" ht="15" customHeight="1" x14ac:dyDescent="0.25">
      <c r="A23" s="38" t="s">
        <v>69</v>
      </c>
      <c r="B23" s="123">
        <v>18</v>
      </c>
      <c r="C23" s="124">
        <v>199</v>
      </c>
      <c r="D23" s="78">
        <f t="shared" si="0"/>
        <v>181</v>
      </c>
      <c r="E23" s="81">
        <f>D23/B23</f>
        <v>10.055555555555555</v>
      </c>
      <c r="F23" s="107"/>
      <c r="H23" s="55"/>
      <c r="I23" s="55"/>
      <c r="J23" s="76"/>
      <c r="K23" s="79"/>
      <c r="L23" s="122"/>
    </row>
    <row r="24" spans="1:12" ht="17.25" customHeight="1" x14ac:dyDescent="0.25">
      <c r="A24" s="39" t="s">
        <v>32</v>
      </c>
      <c r="B24" s="65">
        <f>SUM(B4:B23)</f>
        <v>340430</v>
      </c>
      <c r="C24" s="65">
        <f>SUM(C4:C23)</f>
        <v>335010</v>
      </c>
      <c r="D24" s="157">
        <f>C24-B24</f>
        <v>-5420</v>
      </c>
      <c r="E24" s="135">
        <f>D24/B24</f>
        <v>-1.59210410363364E-2</v>
      </c>
      <c r="F24" s="126"/>
      <c r="G24" s="125" t="s">
        <v>73</v>
      </c>
      <c r="H24" s="54">
        <f>SUM(H4:H22)</f>
        <v>27033</v>
      </c>
      <c r="I24" s="54">
        <f>SUM(I4:I22)</f>
        <v>26468</v>
      </c>
      <c r="J24" s="154">
        <f>I24-H24</f>
        <v>-565</v>
      </c>
      <c r="K24" s="155">
        <f>J24/H24</f>
        <v>-2.090038101579551E-2</v>
      </c>
      <c r="L24" s="73"/>
    </row>
    <row r="25" spans="1:12" ht="14.25" customHeight="1" x14ac:dyDescent="0.25">
      <c r="A25" s="36" t="s">
        <v>15</v>
      </c>
      <c r="B25" s="114">
        <v>17138</v>
      </c>
      <c r="C25" s="115">
        <v>16429</v>
      </c>
      <c r="D25" s="116">
        <f t="shared" ref="D25" si="5">C25-B25</f>
        <v>-709</v>
      </c>
      <c r="E25" s="117">
        <f t="shared" ref="E25" si="6">D25/B25</f>
        <v>-4.137005484887385E-2</v>
      </c>
      <c r="F25" s="26"/>
      <c r="G25" s="36" t="s">
        <v>15</v>
      </c>
      <c r="H25" s="67">
        <v>1360</v>
      </c>
      <c r="I25" s="67">
        <v>1319</v>
      </c>
      <c r="J25" s="150">
        <f>I25-H25</f>
        <v>-41</v>
      </c>
      <c r="K25" s="151">
        <f>J25/H25</f>
        <v>-3.0147058823529412E-2</v>
      </c>
      <c r="L25" s="21"/>
    </row>
    <row r="26" spans="1:12" ht="15" x14ac:dyDescent="0.25">
      <c r="A26" s="108" t="s">
        <v>53</v>
      </c>
      <c r="B26" s="49">
        <v>0</v>
      </c>
      <c r="C26" s="49">
        <v>6046</v>
      </c>
      <c r="D26" s="142">
        <f t="shared" ref="D26:D27" si="7">C26-B26</f>
        <v>6046</v>
      </c>
      <c r="E26" s="140" t="s">
        <v>47</v>
      </c>
      <c r="F26" s="107"/>
      <c r="G26" s="108" t="s">
        <v>53</v>
      </c>
      <c r="H26" s="132">
        <v>0</v>
      </c>
      <c r="I26" s="133">
        <v>387</v>
      </c>
      <c r="J26" s="139">
        <f>I26-H26</f>
        <v>387</v>
      </c>
      <c r="K26" s="140" t="s">
        <v>47</v>
      </c>
      <c r="L26" s="35"/>
    </row>
    <row r="27" spans="1:12" ht="18" customHeight="1" thickBot="1" x14ac:dyDescent="0.3">
      <c r="A27" s="103" t="s">
        <v>46</v>
      </c>
      <c r="B27" s="104">
        <f>SUM(B24:B26)</f>
        <v>357568</v>
      </c>
      <c r="C27" s="104">
        <f>SUM(C24:C26)</f>
        <v>357485</v>
      </c>
      <c r="D27" s="203">
        <f t="shared" si="7"/>
        <v>-83</v>
      </c>
      <c r="E27" s="204">
        <f t="shared" ref="E27" si="8">D27/B27</f>
        <v>-2.3212367997136208E-4</v>
      </c>
      <c r="F27" s="27"/>
      <c r="G27" s="37" t="s">
        <v>46</v>
      </c>
      <c r="H27" s="66">
        <f>SUM(H24:H26)</f>
        <v>28393</v>
      </c>
      <c r="I27" s="66">
        <f>SUM(I24:I26)</f>
        <v>28174</v>
      </c>
      <c r="J27" s="160">
        <f t="shared" si="2"/>
        <v>-219</v>
      </c>
      <c r="K27" s="161">
        <f t="shared" si="3"/>
        <v>-7.7131687387736415E-3</v>
      </c>
      <c r="L27" s="191" t="s">
        <v>51</v>
      </c>
    </row>
    <row r="28" spans="1:12" ht="14.25" customHeight="1" thickTop="1" x14ac:dyDescent="0.2">
      <c r="A28" s="172"/>
      <c r="B28" s="173"/>
      <c r="C28" s="173"/>
      <c r="D28" s="173"/>
      <c r="E28" s="173"/>
      <c r="F28" s="28"/>
      <c r="G28" s="183"/>
      <c r="H28" s="184"/>
      <c r="I28" s="184"/>
      <c r="J28" s="184"/>
      <c r="K28" s="184"/>
      <c r="L28" s="192"/>
    </row>
    <row r="29" spans="1:12" s="13" customFormat="1" ht="13.5" customHeight="1" x14ac:dyDescent="0.2">
      <c r="A29" s="169" t="s">
        <v>10</v>
      </c>
      <c r="B29" s="170"/>
      <c r="C29" s="170"/>
      <c r="D29" s="170"/>
      <c r="E29" s="170"/>
      <c r="F29" s="17"/>
      <c r="G29" s="185"/>
      <c r="H29" s="185"/>
      <c r="I29" s="185"/>
      <c r="J29" s="185"/>
      <c r="K29" s="185"/>
      <c r="L29" s="193"/>
    </row>
    <row r="30" spans="1:12" ht="10.5" customHeight="1" thickBot="1" x14ac:dyDescent="0.25">
      <c r="A30" s="169"/>
      <c r="B30" s="171"/>
      <c r="C30" s="171"/>
      <c r="D30" s="171"/>
      <c r="E30" s="171"/>
      <c r="F30" s="17"/>
      <c r="G30" s="185"/>
      <c r="H30" s="185"/>
      <c r="I30" s="185"/>
      <c r="J30" s="185"/>
      <c r="K30" s="185"/>
      <c r="L30" s="194" t="s">
        <v>54</v>
      </c>
    </row>
    <row r="31" spans="1:12" s="13" customFormat="1" ht="13.5" customHeight="1" thickBot="1" x14ac:dyDescent="0.25">
      <c r="A31" s="85" t="s">
        <v>67</v>
      </c>
      <c r="B31" s="19">
        <v>2017</v>
      </c>
      <c r="C31" s="19">
        <v>2018</v>
      </c>
      <c r="D31" s="101" t="s">
        <v>0</v>
      </c>
      <c r="E31" s="102" t="s">
        <v>1</v>
      </c>
      <c r="F31" s="28"/>
      <c r="G31" s="69" t="s">
        <v>65</v>
      </c>
      <c r="H31" s="19">
        <v>2017</v>
      </c>
      <c r="I31" s="19">
        <v>2018</v>
      </c>
      <c r="J31" s="19" t="s">
        <v>0</v>
      </c>
      <c r="K31" s="20" t="s">
        <v>1</v>
      </c>
      <c r="L31" s="195"/>
    </row>
    <row r="32" spans="1:12" ht="17.25" customHeight="1" x14ac:dyDescent="0.25">
      <c r="A32" s="88" t="s">
        <v>27</v>
      </c>
      <c r="B32" s="100">
        <f>4567+156</f>
        <v>4723</v>
      </c>
      <c r="C32" s="68">
        <f>4180+116</f>
        <v>4296</v>
      </c>
      <c r="D32" s="84">
        <f>C32-B32</f>
        <v>-427</v>
      </c>
      <c r="E32" s="131">
        <f>D32/B32</f>
        <v>-9.0408638577175529E-2</v>
      </c>
      <c r="F32" s="29"/>
      <c r="G32" s="51" t="s">
        <v>8</v>
      </c>
      <c r="H32" s="90">
        <f>4137+3899+3821+5601+112+121+428</f>
        <v>18119</v>
      </c>
      <c r="I32" s="90">
        <f>3760+3648+3756+5540+110+100+355</f>
        <v>17269</v>
      </c>
      <c r="J32" s="128">
        <f>I32-H32</f>
        <v>-850</v>
      </c>
      <c r="K32" s="82">
        <f>J32/H32</f>
        <v>-4.6912081240686569E-2</v>
      </c>
      <c r="L32" s="195"/>
    </row>
    <row r="33" spans="1:12" s="3" customFormat="1" ht="16.5" customHeight="1" thickBot="1" x14ac:dyDescent="0.3">
      <c r="A33" s="89" t="s">
        <v>6</v>
      </c>
      <c r="B33" s="100">
        <v>4173</v>
      </c>
      <c r="C33" s="68">
        <v>3922</v>
      </c>
      <c r="D33" s="84">
        <f t="shared" ref="D33:D35" si="9">C33-B33</f>
        <v>-251</v>
      </c>
      <c r="E33" s="131">
        <f t="shared" ref="E33:E35" si="10">D33/B33</f>
        <v>-6.0148574167265753E-2</v>
      </c>
      <c r="F33" s="29"/>
      <c r="G33" s="24" t="s">
        <v>9</v>
      </c>
      <c r="H33" s="146">
        <v>239321</v>
      </c>
      <c r="I33" s="91">
        <v>231225</v>
      </c>
      <c r="J33" s="128">
        <f>I33-H33</f>
        <v>-8096</v>
      </c>
      <c r="K33" s="82">
        <f>J33/H33</f>
        <v>-3.3829041329427836E-2</v>
      </c>
      <c r="L33" s="196"/>
    </row>
    <row r="34" spans="1:12" ht="15" customHeight="1" x14ac:dyDescent="0.25">
      <c r="A34" s="89" t="s">
        <v>28</v>
      </c>
      <c r="B34" s="100">
        <v>4053</v>
      </c>
      <c r="C34" s="68">
        <v>4038</v>
      </c>
      <c r="D34" s="84">
        <f t="shared" si="9"/>
        <v>-15</v>
      </c>
      <c r="E34" s="131">
        <f t="shared" si="10"/>
        <v>-3.7009622501850479E-3</v>
      </c>
      <c r="F34" s="29"/>
      <c r="G34" s="52" t="s">
        <v>11</v>
      </c>
      <c r="H34" s="92">
        <f>H32+2710+186+2190+244+180</f>
        <v>23629</v>
      </c>
      <c r="I34" s="92">
        <f>I32+2875+186+2195+264+202</f>
        <v>22991</v>
      </c>
      <c r="J34" s="136">
        <f>I34-H34</f>
        <v>-638</v>
      </c>
      <c r="K34" s="137">
        <f>J34/H34</f>
        <v>-2.7000719454907104E-2</v>
      </c>
      <c r="L34" s="174" t="s">
        <v>55</v>
      </c>
    </row>
    <row r="35" spans="1:12" ht="15.75" customHeight="1" thickBot="1" x14ac:dyDescent="0.3">
      <c r="A35" s="89" t="s">
        <v>29</v>
      </c>
      <c r="B35" s="100">
        <v>5924</v>
      </c>
      <c r="C35" s="68">
        <v>5912</v>
      </c>
      <c r="D35" s="84">
        <f t="shared" si="9"/>
        <v>-12</v>
      </c>
      <c r="E35" s="131">
        <f t="shared" si="10"/>
        <v>-2.0256583389601621E-3</v>
      </c>
      <c r="F35" s="29"/>
      <c r="G35" s="53" t="s">
        <v>12</v>
      </c>
      <c r="H35" s="147">
        <f>H33+21378+17832+14468+7025+467</f>
        <v>300491</v>
      </c>
      <c r="I35" s="93">
        <f>I33+22247+18758+13958+7040+464</f>
        <v>293692</v>
      </c>
      <c r="J35" s="148">
        <f>I35-H35</f>
        <v>-6799</v>
      </c>
      <c r="K35" s="149">
        <f>J35/H35</f>
        <v>-2.2626301619682453E-2</v>
      </c>
      <c r="L35" s="175"/>
    </row>
    <row r="36" spans="1:12" ht="15.75" thickBot="1" x14ac:dyDescent="0.3">
      <c r="A36" s="47" t="s">
        <v>35</v>
      </c>
      <c r="B36" s="54">
        <f>SUM(B32:B35)</f>
        <v>18873</v>
      </c>
      <c r="C36" s="54">
        <f>SUM(C32:C35)</f>
        <v>18168</v>
      </c>
      <c r="D36" s="134">
        <f t="shared" ref="D36:D38" si="11">C36-B36</f>
        <v>-705</v>
      </c>
      <c r="E36" s="135">
        <f t="shared" ref="E36:E38" si="12">D36/B36</f>
        <v>-3.7354951518041649E-2</v>
      </c>
      <c r="F36" s="29"/>
      <c r="G36" s="45"/>
      <c r="H36" s="94"/>
      <c r="I36" s="99"/>
      <c r="J36" s="106"/>
      <c r="K36" s="105"/>
      <c r="L36" s="176"/>
    </row>
    <row r="37" spans="1:12" ht="16.5" customHeight="1" thickBot="1" x14ac:dyDescent="0.3">
      <c r="A37" s="46" t="s">
        <v>31</v>
      </c>
      <c r="B37" s="55">
        <f>121+452</f>
        <v>573</v>
      </c>
      <c r="C37" s="55">
        <f>101+384</f>
        <v>485</v>
      </c>
      <c r="D37" s="84">
        <f t="shared" si="11"/>
        <v>-88</v>
      </c>
      <c r="E37" s="83">
        <f t="shared" si="12"/>
        <v>-0.15357766143106458</v>
      </c>
      <c r="F37" s="29"/>
      <c r="G37" s="70" t="s">
        <v>66</v>
      </c>
      <c r="H37" s="19">
        <v>2017</v>
      </c>
      <c r="I37" s="19">
        <v>2018</v>
      </c>
      <c r="J37" s="71" t="s">
        <v>0</v>
      </c>
      <c r="K37" s="72" t="s">
        <v>1</v>
      </c>
      <c r="L37" s="110" t="s">
        <v>64</v>
      </c>
    </row>
    <row r="38" spans="1:12" ht="15" customHeight="1" x14ac:dyDescent="0.25">
      <c r="A38" s="47" t="s">
        <v>7</v>
      </c>
      <c r="B38" s="54">
        <f>3728+216</f>
        <v>3944</v>
      </c>
      <c r="C38" s="54">
        <f>3861+225</f>
        <v>4086</v>
      </c>
      <c r="D38" s="112">
        <f t="shared" si="11"/>
        <v>142</v>
      </c>
      <c r="E38" s="113">
        <f t="shared" si="12"/>
        <v>3.6004056795131849E-2</v>
      </c>
      <c r="F38" s="29"/>
      <c r="G38" s="42" t="s">
        <v>8</v>
      </c>
      <c r="H38" s="95">
        <f>430+274+232+323+44+0+24</f>
        <v>1327</v>
      </c>
      <c r="I38" s="95">
        <f>420+274+282+372+6+1+29</f>
        <v>1384</v>
      </c>
      <c r="J38" s="86">
        <f>I38-H38</f>
        <v>57</v>
      </c>
      <c r="K38" s="87">
        <f>J38/H38</f>
        <v>4.2954031650339113E-2</v>
      </c>
      <c r="L38" s="197"/>
    </row>
    <row r="39" spans="1:12" ht="14.25" customHeight="1" x14ac:dyDescent="0.25">
      <c r="A39" s="208" t="s">
        <v>70</v>
      </c>
      <c r="B39" s="54">
        <v>2825</v>
      </c>
      <c r="C39" s="54">
        <v>2858</v>
      </c>
      <c r="D39" s="112">
        <f>C39-B39</f>
        <v>33</v>
      </c>
      <c r="E39" s="113">
        <f>D39/B39</f>
        <v>1.1681415929203539E-2</v>
      </c>
      <c r="F39" s="17"/>
      <c r="G39" s="18" t="s">
        <v>9</v>
      </c>
      <c r="H39" s="91">
        <v>17173</v>
      </c>
      <c r="I39" s="96">
        <v>18482</v>
      </c>
      <c r="J39" s="86">
        <f>I39-H39</f>
        <v>1309</v>
      </c>
      <c r="K39" s="87">
        <f t="shared" ref="K39:K41" si="13">J39/H39</f>
        <v>7.6224305595993705E-2</v>
      </c>
      <c r="L39" s="198"/>
    </row>
    <row r="40" spans="1:12" ht="16.5" customHeight="1" x14ac:dyDescent="0.25">
      <c r="A40" s="47" t="s">
        <v>71</v>
      </c>
      <c r="B40" s="144">
        <v>602</v>
      </c>
      <c r="C40" s="145">
        <v>642</v>
      </c>
      <c r="D40" s="112">
        <f>C40-B40</f>
        <v>40</v>
      </c>
      <c r="E40" s="113">
        <f>D40/B40</f>
        <v>6.6445182724252497E-2</v>
      </c>
      <c r="F40" s="17"/>
      <c r="G40" s="43" t="s">
        <v>13</v>
      </c>
      <c r="H40" s="97">
        <f>H38+1018+30+635+358+36</f>
        <v>3404</v>
      </c>
      <c r="I40" s="97">
        <f>I38+986+39+663+378+27</f>
        <v>3477</v>
      </c>
      <c r="J40" s="40">
        <f>I40-H40</f>
        <v>73</v>
      </c>
      <c r="K40" s="87">
        <f t="shared" si="13"/>
        <v>2.1445358401880141E-2</v>
      </c>
      <c r="L40" s="198"/>
    </row>
    <row r="41" spans="1:12" ht="15.75" customHeight="1" thickBot="1" x14ac:dyDescent="0.3">
      <c r="A41" s="48" t="s">
        <v>30</v>
      </c>
      <c r="B41" s="143">
        <v>216</v>
      </c>
      <c r="C41" s="143">
        <v>229</v>
      </c>
      <c r="D41" s="129">
        <f>C41-B41</f>
        <v>13</v>
      </c>
      <c r="E41" s="130">
        <f>D41/B41</f>
        <v>6.0185185185185182E-2</v>
      </c>
      <c r="F41" s="17"/>
      <c r="G41" s="44" t="s">
        <v>14</v>
      </c>
      <c r="H41" s="93">
        <f>H39+8778+5256+4929+2659+1146</f>
        <v>39941</v>
      </c>
      <c r="I41" s="98">
        <f>I39+8709+5339+4955+2714+1120</f>
        <v>41319</v>
      </c>
      <c r="J41" s="41">
        <f>I41-H41</f>
        <v>1378</v>
      </c>
      <c r="K41" s="87">
        <f t="shared" si="13"/>
        <v>3.4500888810996222E-2</v>
      </c>
      <c r="L41" s="111"/>
    </row>
    <row r="42" spans="1:12" ht="12" customHeight="1" thickBot="1" x14ac:dyDescent="0.25">
      <c r="A42" s="162" t="s">
        <v>68</v>
      </c>
      <c r="B42" s="162"/>
      <c r="C42" s="162"/>
      <c r="D42" s="162"/>
      <c r="E42" s="162"/>
      <c r="F42" s="17"/>
      <c r="G42" s="5"/>
      <c r="H42" s="9"/>
      <c r="I42" s="9"/>
      <c r="L42" s="138"/>
    </row>
    <row r="43" spans="1:12" ht="13.5" customHeight="1" thickBot="1" x14ac:dyDescent="0.25">
      <c r="A43" s="163"/>
      <c r="B43" s="163"/>
      <c r="C43" s="163"/>
      <c r="D43" s="163"/>
      <c r="E43" s="163"/>
      <c r="F43" s="17"/>
      <c r="G43" s="177" t="s">
        <v>26</v>
      </c>
      <c r="H43" s="178"/>
      <c r="I43" s="178"/>
      <c r="J43" s="19">
        <v>2017</v>
      </c>
      <c r="K43" s="19">
        <v>2018</v>
      </c>
      <c r="L43" s="186"/>
    </row>
    <row r="44" spans="1:12" ht="12.75" customHeight="1" x14ac:dyDescent="0.25">
      <c r="A44" s="163"/>
      <c r="B44" s="163"/>
      <c r="C44" s="163"/>
      <c r="D44" s="163"/>
      <c r="E44" s="163"/>
      <c r="F44" s="30"/>
      <c r="G44" s="201" t="s">
        <v>19</v>
      </c>
      <c r="H44" s="202"/>
      <c r="I44" s="202"/>
      <c r="J44" s="33">
        <f>H38/H24</f>
        <v>4.9088151518514409E-2</v>
      </c>
      <c r="K44" s="34">
        <f>I38/I24</f>
        <v>5.2289557201148557E-2</v>
      </c>
      <c r="L44" s="187"/>
    </row>
    <row r="45" spans="1:12" ht="12.75" customHeight="1" x14ac:dyDescent="0.25">
      <c r="A45" s="163"/>
      <c r="B45" s="163"/>
      <c r="C45" s="163"/>
      <c r="D45" s="163"/>
      <c r="E45" s="163"/>
      <c r="F45" s="30"/>
      <c r="G45" s="199" t="s">
        <v>16</v>
      </c>
      <c r="H45" s="200"/>
      <c r="I45" s="200"/>
      <c r="J45" s="33">
        <f>H39/B24</f>
        <v>5.0445025409041507E-2</v>
      </c>
      <c r="K45" s="11">
        <f>I39/C24</f>
        <v>5.5168502432763201E-2</v>
      </c>
      <c r="L45" s="188"/>
    </row>
    <row r="46" spans="1:12" ht="12" customHeight="1" x14ac:dyDescent="0.25">
      <c r="A46" s="163"/>
      <c r="B46" s="163"/>
      <c r="C46" s="163"/>
      <c r="D46" s="163"/>
      <c r="E46" s="163"/>
      <c r="F46" s="31"/>
      <c r="G46" s="181" t="s">
        <v>17</v>
      </c>
      <c r="H46" s="182"/>
      <c r="I46" s="182"/>
      <c r="J46" s="33">
        <f>H40/H24</f>
        <v>0.12592017164206709</v>
      </c>
      <c r="K46" s="11">
        <f>I40/I24</f>
        <v>0.13136617802629591</v>
      </c>
      <c r="L46" s="205" t="s">
        <v>44</v>
      </c>
    </row>
    <row r="47" spans="1:12" ht="3.75" hidden="1" customHeight="1" x14ac:dyDescent="0.25">
      <c r="A47" s="141"/>
      <c r="B47" s="141"/>
      <c r="C47" s="141"/>
      <c r="D47" s="141"/>
      <c r="E47" s="141"/>
      <c r="F47" s="31"/>
      <c r="G47" s="181" t="s">
        <v>18</v>
      </c>
      <c r="H47" s="182"/>
      <c r="I47" s="182"/>
      <c r="J47" s="33">
        <f t="shared" ref="J47" si="14">H41/H27</f>
        <v>1.4067199661888494</v>
      </c>
      <c r="K47" s="11">
        <f>I41/C24</f>
        <v>0.12333661681740843</v>
      </c>
      <c r="L47" s="206"/>
    </row>
    <row r="48" spans="1:12" ht="15" customHeight="1" thickBot="1" x14ac:dyDescent="0.3">
      <c r="A48" s="32" t="s">
        <v>40</v>
      </c>
      <c r="F48" s="17"/>
      <c r="G48" s="189" t="s">
        <v>18</v>
      </c>
      <c r="H48" s="190"/>
      <c r="I48" s="190"/>
      <c r="J48" s="209">
        <f>H41/B24</f>
        <v>0.11732514760743765</v>
      </c>
      <c r="K48" s="12">
        <f>I41/C24</f>
        <v>0.12333661681740843</v>
      </c>
      <c r="L48" s="206"/>
    </row>
    <row r="49" spans="12:12" x14ac:dyDescent="0.2">
      <c r="L49" s="207" t="s">
        <v>74</v>
      </c>
    </row>
  </sheetData>
  <mergeCells count="21">
    <mergeCell ref="L34:L36"/>
    <mergeCell ref="G43:I43"/>
    <mergeCell ref="G1:L1"/>
    <mergeCell ref="G46:I46"/>
    <mergeCell ref="G28:K30"/>
    <mergeCell ref="L43:L45"/>
    <mergeCell ref="L46:L48"/>
    <mergeCell ref="G48:I48"/>
    <mergeCell ref="L27:L29"/>
    <mergeCell ref="L30:L33"/>
    <mergeCell ref="L38:L40"/>
    <mergeCell ref="G45:I45"/>
    <mergeCell ref="G44:I44"/>
    <mergeCell ref="G47:I47"/>
    <mergeCell ref="A42:E46"/>
    <mergeCell ref="B1:D1"/>
    <mergeCell ref="A2:C2"/>
    <mergeCell ref="G2:J2"/>
    <mergeCell ref="A29:E29"/>
    <mergeCell ref="A30:E30"/>
    <mergeCell ref="A28:E2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5" t="s">
        <v>60</v>
      </c>
      <c r="C2" s="45" t="s">
        <v>61</v>
      </c>
      <c r="E2" s="45" t="s">
        <v>62</v>
      </c>
      <c r="F2" s="45" t="s">
        <v>63</v>
      </c>
    </row>
    <row r="3" spans="1:6" x14ac:dyDescent="0.2">
      <c r="A3" t="s">
        <v>56</v>
      </c>
      <c r="B3" s="109">
        <f>IF(SUM('Sheet 1'!B4:B23)='Sheet 1'!B24,0,1)</f>
        <v>0</v>
      </c>
      <c r="C3" s="109">
        <f>IF(SUM('Sheet 1'!C4:C23)='Sheet 1'!C24,0,1)</f>
        <v>0</v>
      </c>
      <c r="D3" s="109"/>
      <c r="E3" s="109">
        <f>IF(SUM('Sheet 1'!H4:H22)='Sheet 1'!H24,0,1)</f>
        <v>0</v>
      </c>
      <c r="F3" s="109">
        <f>IF(SUM('Sheet 1'!I4:I22)='Sheet 1'!I24,0,1)</f>
        <v>0</v>
      </c>
    </row>
    <row r="4" spans="1:6" x14ac:dyDescent="0.2">
      <c r="A4" t="s">
        <v>57</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58</v>
      </c>
      <c r="B6" s="109"/>
      <c r="C6" s="109"/>
      <c r="D6" s="109"/>
      <c r="E6" s="109">
        <f>IF(SUM('Sheet 1'!B36:B41)='Sheet 1'!H24,0,1)</f>
        <v>0</v>
      </c>
      <c r="F6" s="109">
        <f>IF(SUM('Sheet 1'!C36:C41)='Sheet 1'!I24,0,1)</f>
        <v>0</v>
      </c>
    </row>
    <row r="7" spans="1:6" x14ac:dyDescent="0.2">
      <c r="B7" s="109"/>
      <c r="C7" s="109"/>
      <c r="D7" s="109"/>
      <c r="E7" s="109"/>
      <c r="F7" s="109"/>
    </row>
    <row r="8" spans="1:6" x14ac:dyDescent="0.2">
      <c r="A8" t="s">
        <v>59</v>
      </c>
      <c r="B8" s="109">
        <f>IF(SUM('Sheet 1'!H35,'Sheet 1'!H41)='Sheet 1'!B24,0,1)</f>
        <v>1</v>
      </c>
      <c r="C8" s="109">
        <f>IF(SUM('Sheet 1'!I35,'Sheet 1'!I41)='Sheet 1'!C24,0,1)</f>
        <v>1</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2018-08-13T17:53:36Z</cp:lastPrinted>
  <dcterms:created xsi:type="dcterms:W3CDTF">2005-01-11T16:04:59Z</dcterms:created>
  <dcterms:modified xsi:type="dcterms:W3CDTF">2018-08-13T19:08:40Z</dcterms:modified>
</cp:coreProperties>
</file>